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<sst xmlns="http://schemas.openxmlformats.org/spreadsheetml/2006/main" count="229" uniqueCount="58">
  <si>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</si>
  <si>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</si>
  <si>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</si>
  <si>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</si>
  <si>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</si>
  <si>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</si>
  <si>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</si>
  <si>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</si>
  <si>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</si>
  <si>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</si>
  <si>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</si>
  <si>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</si>
  <si>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</si>
  <si>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</si>
  <si>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</si>
  <si>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</si>
  <si>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</si>
  <si>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</si>
  <si>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</si>
  <si>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2 раз в год</t>
  </si>
  <si>
    <t>Количество печей</t>
  </si>
  <si>
    <t>деревянные  жилые дома благоустроенные без газоснабжения</t>
  </si>
  <si>
    <t xml:space="preserve">неблагоустроенные жилые дома с газоснабжением 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</si>
  <si>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</si>
  <si>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</si>
  <si>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</si>
  <si>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</si>
  <si>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</si>
  <si>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деревянные  жилые дома благоустроенные без центрального отопления с газоснабжением</t>
  </si>
  <si>
    <t>деревянные  жилые дома благоустроенные без центрального отопления и газоснабжения</t>
  </si>
  <si>
    <t xml:space="preserve">неблагоустроенные жилые дома без  газоснабжения </t>
  </si>
  <si>
    <t>ул. Адмирала Макарова д.34</t>
  </si>
  <si>
    <t>ул. Адмирала Макарова д.8 кор.2</t>
  </si>
  <si>
    <t>ул. Адмирала Макарова д.35</t>
  </si>
  <si>
    <t>ул. Адмирала Макарова д.5</t>
  </si>
  <si>
    <t>ул. Адмирала Макарова д.6</t>
  </si>
  <si>
    <t>ул. Адмирала Макарова д.6 кор.1</t>
  </si>
  <si>
    <t>ул. Адмирала Макарова д.8 кор.1</t>
  </si>
  <si>
    <t>ул. Адмирала Макарова д.10</t>
  </si>
  <si>
    <t>ул. Адмирала Макарова д.11</t>
  </si>
  <si>
    <t>ул. Адмирала Макарова д.13</t>
  </si>
  <si>
    <t>ул. Адмирала Макарова д.14</t>
  </si>
  <si>
    <t>ул. Адмирала Макарова д.29 кор.1</t>
  </si>
  <si>
    <t>ул. Адмирала Макарова д.30</t>
  </si>
  <si>
    <t>ул. Адмирала Макарова д.30 кор.3</t>
  </si>
  <si>
    <t>ул. Адмирала Макарова д.32 кор.1</t>
  </si>
  <si>
    <t>ул. Адмирала Макарова д.42 кор.2</t>
  </si>
  <si>
    <t>ул. Адмирала Макарова д.11 кор.1</t>
  </si>
  <si>
    <t>ул. Адмирала Макарова д.14 кор.1</t>
  </si>
  <si>
    <t>ул. Адмирала Макарова д.19</t>
  </si>
  <si>
    <t>ул. Адмирала Макарова д.19 кор.1</t>
  </si>
  <si>
    <t>ул. Адмирала Макарова д.19 кор.2</t>
  </si>
  <si>
    <t>ул. Адмирала Макарова д.18</t>
  </si>
  <si>
    <t>ул. Адмирала Макарова д.20</t>
  </si>
  <si>
    <t>ул. Адмирала Макарова д.22</t>
  </si>
  <si>
    <t>ул. Адмирала Макарова д.24 кор.1</t>
  </si>
  <si>
    <t>ул. Адмирала Макарова д.43</t>
  </si>
  <si>
    <t>Лот № 5 Исакогорский территориальный округ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</si>
</sst>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166" fontId="6" fillId="33" borderId="14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wrapText="1"/>
    </xf>
    <xf numFmtId="164" fontId="9" fillId="0" borderId="10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2" fontId="9" fillId="0" borderId="12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165" fontId="9" fillId="0" borderId="17" xfId="0" applyNumberFormat="1" applyFont="1" applyFill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165" fontId="9" fillId="33" borderId="11" xfId="0" applyNumberFormat="1" applyFont="1" applyFill="1" applyBorder="1" applyAlignment="1">
      <alignment horizontal="center"/>
    </xf>
    <xf numFmtId="165" fontId="9" fillId="33" borderId="17" xfId="0" applyNumberFormat="1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164" fontId="9" fillId="33" borderId="17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zoomScale="80" zoomScaleNormal="80" zoomScaleSheetLayoutView="100" zoomScalePageLayoutView="34" workbookViewId="0" topLeftCell="A1">
      <pane xSplit="2" ySplit="13" topLeftCell="C2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D6" sqref="AD6"/>
    </sheetView>
  </sheetViews>
  <sheetFormatPr defaultColWidth="9.00390625" defaultRowHeight="12.75"/>
  <cols>
    <col min="1" max="1" width="22.375" style="8" customWidth="1"/>
    <col min="2" max="2" width="49.25390625" style="8" customWidth="1"/>
    <col min="3" max="3" width="11.00390625" style="8" customWidth="1"/>
    <col min="4" max="4" width="10.125" style="8" customWidth="1"/>
    <col min="5" max="5" width="9.625" style="8" customWidth="1"/>
    <col min="6" max="28" width="9.75390625" style="8" customWidth="1"/>
    <col min="29" max="29" width="11.00390625" style="8" customWidth="1"/>
    <col min="30" max="33" width="9.75390625" style="8" customWidth="1"/>
    <col min="34" max="16384" width="9.125" style="8" customWidth="1"/>
  </cols>
  <sheetData>
    <row r="1" spans="2:28" ht="15.75">
      <c r="B1" s="6"/>
      <c r="C1" s="6" t="s">
        <v>9</v>
      </c>
      <c r="D1" s="6"/>
      <c r="E1" s="2"/>
      <c r="F1" s="6"/>
      <c r="G1" s="2"/>
      <c r="H1" s="2"/>
      <c r="I1" s="6"/>
      <c r="J1" s="6"/>
      <c r="K1" s="2"/>
      <c r="L1" s="2"/>
      <c r="M1" s="6"/>
      <c r="N1" s="6"/>
      <c r="O1" s="2"/>
      <c r="P1" s="2"/>
      <c r="Q1" s="6"/>
      <c r="R1" s="6"/>
      <c r="S1" s="2"/>
      <c r="T1" s="2"/>
      <c r="U1" s="6"/>
      <c r="V1" s="2"/>
      <c r="W1" s="6"/>
      <c r="X1" s="2"/>
      <c r="Y1" s="2"/>
      <c r="Z1" s="6"/>
      <c r="AA1" s="6"/>
      <c r="AB1" s="2"/>
    </row>
    <row r="2" spans="2:28" ht="15.75">
      <c r="B2" s="5"/>
      <c r="C2" s="5" t="s">
        <v>10</v>
      </c>
      <c r="D2" s="5"/>
      <c r="E2" s="2"/>
      <c r="F2" s="5"/>
      <c r="G2" s="2"/>
      <c r="H2" s="2"/>
      <c r="I2" s="5"/>
      <c r="J2" s="5"/>
      <c r="K2" s="2"/>
      <c r="L2" s="2"/>
      <c r="M2" s="5"/>
      <c r="N2" s="5"/>
      <c r="O2" s="2"/>
      <c r="P2" s="2"/>
      <c r="Q2" s="5"/>
      <c r="R2" s="5"/>
      <c r="S2" s="2"/>
      <c r="T2" s="2"/>
      <c r="U2" s="5"/>
      <c r="V2" s="2"/>
      <c r="W2" s="5"/>
      <c r="X2" s="2"/>
      <c r="Y2" s="2"/>
      <c r="Z2" s="5"/>
      <c r="AA2" s="5"/>
      <c r="AB2" s="2"/>
    </row>
    <row r="3" spans="2:28" ht="15.75">
      <c r="B3" s="5"/>
      <c r="C3" s="5" t="s">
        <v>11</v>
      </c>
      <c r="D3" s="5"/>
      <c r="E3" s="2"/>
      <c r="F3" s="5"/>
      <c r="G3" s="2"/>
      <c r="H3" s="2"/>
      <c r="I3" s="5"/>
      <c r="J3" s="5"/>
      <c r="K3" s="2"/>
      <c r="L3" s="2"/>
      <c r="M3" s="5"/>
      <c r="N3" s="5"/>
      <c r="O3" s="2"/>
      <c r="P3" s="2"/>
      <c r="Q3" s="5"/>
      <c r="R3" s="5"/>
      <c r="S3" s="2"/>
      <c r="T3" s="2"/>
      <c r="U3" s="5"/>
      <c r="V3" s="2"/>
      <c r="W3" s="5"/>
      <c r="X3" s="2"/>
      <c r="Y3" s="2"/>
      <c r="Z3" s="5"/>
      <c r="AA3" s="5"/>
      <c r="AB3" s="2"/>
    </row>
    <row r="4" spans="1:27" ht="14.25" customHeight="1">
      <c r="A4" s="9"/>
      <c r="B4" s="3"/>
      <c r="C4" s="3"/>
      <c r="D4" s="3"/>
      <c r="F4" s="3"/>
      <c r="I4" s="3"/>
      <c r="J4" s="3"/>
      <c r="M4" s="3"/>
      <c r="N4" s="3"/>
      <c r="Q4" s="3"/>
      <c r="R4" s="3"/>
      <c r="U4" s="3"/>
      <c r="W4" s="3"/>
      <c r="Z4" s="3"/>
      <c r="AA4" s="3"/>
    </row>
    <row r="5" spans="1:2" s="10" customFormat="1" ht="30.75" customHeight="1">
      <c r="A5" s="68" t="s">
        <v>12</v>
      </c>
      <c r="B5" s="69"/>
    </row>
    <row r="6" spans="1:2" ht="18.75" customHeight="1">
      <c r="A6" s="70" t="s">
        <v>57</v>
      </c>
      <c r="B6" s="71"/>
    </row>
    <row r="7" spans="1:28" s="11" customFormat="1" ht="124.5" customHeight="1">
      <c r="A7" s="72" t="s">
        <v>7</v>
      </c>
      <c r="B7" s="72" t="s">
        <v>8</v>
      </c>
      <c r="C7" s="26" t="s">
        <v>28</v>
      </c>
      <c r="D7" s="26" t="s">
        <v>29</v>
      </c>
      <c r="E7" s="25" t="s">
        <v>21</v>
      </c>
      <c r="F7" s="73" t="s">
        <v>22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5"/>
      <c r="X7" s="73" t="s">
        <v>30</v>
      </c>
      <c r="Y7" s="74"/>
      <c r="Z7" s="74"/>
      <c r="AA7" s="74"/>
      <c r="AB7" s="75"/>
    </row>
    <row r="8" spans="1:28" s="28" customFormat="1" ht="52.5" customHeight="1">
      <c r="A8" s="72"/>
      <c r="B8" s="72"/>
      <c r="C8" s="27" t="s">
        <v>31</v>
      </c>
      <c r="D8" s="27" t="s">
        <v>32</v>
      </c>
      <c r="E8" s="27" t="s">
        <v>33</v>
      </c>
      <c r="F8" s="27" t="s">
        <v>34</v>
      </c>
      <c r="G8" s="27" t="s">
        <v>35</v>
      </c>
      <c r="H8" s="27" t="s">
        <v>36</v>
      </c>
      <c r="I8" s="27" t="s">
        <v>37</v>
      </c>
      <c r="J8" s="27" t="s">
        <v>38</v>
      </c>
      <c r="K8" s="27" t="s">
        <v>39</v>
      </c>
      <c r="L8" s="27" t="s">
        <v>40</v>
      </c>
      <c r="M8" s="27" t="s">
        <v>41</v>
      </c>
      <c r="N8" s="27" t="s">
        <v>42</v>
      </c>
      <c r="O8" s="27" t="s">
        <v>43</v>
      </c>
      <c r="P8" s="27" t="s">
        <v>44</v>
      </c>
      <c r="Q8" s="27" t="s">
        <v>45</v>
      </c>
      <c r="R8" s="27" t="s">
        <v>46</v>
      </c>
      <c r="S8" s="27" t="s">
        <v>47</v>
      </c>
      <c r="T8" s="27" t="s">
        <v>48</v>
      </c>
      <c r="U8" s="27" t="s">
        <v>49</v>
      </c>
      <c r="V8" s="27" t="s">
        <v>50</v>
      </c>
      <c r="W8" s="27" t="s">
        <v>51</v>
      </c>
      <c r="X8" s="27" t="s">
        <v>52</v>
      </c>
      <c r="Y8" s="27" t="s">
        <v>53</v>
      </c>
      <c r="Z8" s="27" t="s">
        <v>54</v>
      </c>
      <c r="AA8" s="27" t="s">
        <v>55</v>
      </c>
      <c r="AB8" s="27" t="s">
        <v>56</v>
      </c>
    </row>
    <row r="9" spans="1:28" ht="14.25" customHeight="1">
      <c r="A9" s="1"/>
      <c r="B9" s="1"/>
      <c r="C9" s="4"/>
      <c r="D9" s="4"/>
      <c r="E9" s="14"/>
      <c r="F9" s="14"/>
      <c r="G9" s="4"/>
      <c r="H9" s="14"/>
      <c r="I9" s="4"/>
      <c r="J9" s="14"/>
      <c r="K9" s="4"/>
      <c r="L9" s="14"/>
      <c r="M9" s="4"/>
      <c r="N9" s="14"/>
      <c r="O9" s="4"/>
      <c r="P9" s="14"/>
      <c r="Q9" s="4"/>
      <c r="R9" s="14"/>
      <c r="S9" s="4"/>
      <c r="T9" s="14"/>
      <c r="U9" s="4"/>
      <c r="V9" s="14"/>
      <c r="W9" s="14"/>
      <c r="X9" s="4"/>
      <c r="Y9" s="14"/>
      <c r="Z9" s="4"/>
      <c r="AA9" s="14"/>
      <c r="AB9" s="4"/>
    </row>
    <row r="10" spans="1:28" ht="14.25" customHeight="1">
      <c r="A10" s="1"/>
      <c r="B10" s="1" t="s">
        <v>13</v>
      </c>
      <c r="C10" s="23">
        <v>533.2</v>
      </c>
      <c r="D10" s="23">
        <v>328.6</v>
      </c>
      <c r="E10" s="23">
        <v>590.3</v>
      </c>
      <c r="F10" s="23">
        <v>406</v>
      </c>
      <c r="G10" s="23">
        <v>519.7</v>
      </c>
      <c r="H10" s="23">
        <v>527.6</v>
      </c>
      <c r="I10" s="23">
        <v>725.7</v>
      </c>
      <c r="J10" s="23">
        <v>321.8</v>
      </c>
      <c r="K10" s="23">
        <v>702.8</v>
      </c>
      <c r="L10" s="23">
        <v>306.8</v>
      </c>
      <c r="M10" s="23">
        <v>320.8</v>
      </c>
      <c r="N10" s="23">
        <v>342.2</v>
      </c>
      <c r="O10" s="23">
        <v>723</v>
      </c>
      <c r="P10" s="23">
        <v>706.6</v>
      </c>
      <c r="Q10" s="23">
        <v>705.2</v>
      </c>
      <c r="R10" s="23">
        <v>404.7</v>
      </c>
      <c r="S10" s="24">
        <v>404.5</v>
      </c>
      <c r="T10" s="24">
        <v>715.2</v>
      </c>
      <c r="U10" s="24">
        <v>696</v>
      </c>
      <c r="V10" s="24">
        <v>511.5</v>
      </c>
      <c r="W10" s="24">
        <v>504.8</v>
      </c>
      <c r="X10" s="23">
        <v>278.7</v>
      </c>
      <c r="Y10" s="23">
        <v>154.7</v>
      </c>
      <c r="Z10" s="23">
        <v>189.3</v>
      </c>
      <c r="AA10" s="23">
        <v>508.6</v>
      </c>
      <c r="AB10" s="23">
        <v>728.8</v>
      </c>
    </row>
    <row r="11" spans="1:28" ht="14.25" customHeight="1" thickBot="1">
      <c r="A11" s="1"/>
      <c r="B11" s="7" t="s">
        <v>14</v>
      </c>
      <c r="C11" s="23">
        <v>533.2</v>
      </c>
      <c r="D11" s="23">
        <v>328.6</v>
      </c>
      <c r="E11" s="23">
        <v>590.3</v>
      </c>
      <c r="F11" s="23">
        <v>406</v>
      </c>
      <c r="G11" s="23">
        <v>519.7</v>
      </c>
      <c r="H11" s="23">
        <v>527.6</v>
      </c>
      <c r="I11" s="23">
        <v>725.7</v>
      </c>
      <c r="J11" s="23">
        <v>321.8</v>
      </c>
      <c r="K11" s="23">
        <v>702.8</v>
      </c>
      <c r="L11" s="23">
        <v>306.8</v>
      </c>
      <c r="M11" s="23">
        <v>320.8</v>
      </c>
      <c r="N11" s="23">
        <v>342.2</v>
      </c>
      <c r="O11" s="23">
        <v>723</v>
      </c>
      <c r="P11" s="23">
        <v>706.6</v>
      </c>
      <c r="Q11" s="23">
        <v>705.2</v>
      </c>
      <c r="R11" s="23">
        <v>404.7</v>
      </c>
      <c r="S11" s="24">
        <v>404.5</v>
      </c>
      <c r="T11" s="24">
        <v>715.2</v>
      </c>
      <c r="U11" s="24">
        <v>696</v>
      </c>
      <c r="V11" s="24">
        <v>511.5</v>
      </c>
      <c r="W11" s="24">
        <v>504.8</v>
      </c>
      <c r="X11" s="23">
        <v>278.7</v>
      </c>
      <c r="Y11" s="23">
        <v>154.7</v>
      </c>
      <c r="Z11" s="23">
        <v>189.3</v>
      </c>
      <c r="AA11" s="23">
        <v>508.6</v>
      </c>
      <c r="AB11" s="23">
        <v>728.8</v>
      </c>
    </row>
    <row r="12" spans="1:41" ht="13.5" customHeight="1" thickTop="1">
      <c r="A12" s="76" t="s">
        <v>6</v>
      </c>
      <c r="B12" s="18" t="s">
        <v>3</v>
      </c>
      <c r="C12" s="31">
        <f>C11*30%/100</f>
        <v>1.5996000000000001</v>
      </c>
      <c r="D12" s="31">
        <f>D11*45%/100</f>
        <v>1.4787000000000001</v>
      </c>
      <c r="E12" s="31">
        <f>E11*45%/100</f>
        <v>2.6563499999999998</v>
      </c>
      <c r="F12" s="31">
        <f>F11*30%/100</f>
        <v>1.218</v>
      </c>
      <c r="G12" s="31">
        <f>G11*45%/100</f>
        <v>2.3386500000000003</v>
      </c>
      <c r="H12" s="31">
        <f>H11*45%/100</f>
        <v>2.3742</v>
      </c>
      <c r="I12" s="32">
        <f>I11*10%/100</f>
        <v>0.7257000000000001</v>
      </c>
      <c r="J12" s="31">
        <f>J11*30%/100</f>
        <v>0.9654</v>
      </c>
      <c r="K12" s="31">
        <f>K11*45%/100</f>
        <v>3.1626</v>
      </c>
      <c r="L12" s="31">
        <f>L11*45%/100</f>
        <v>1.3806</v>
      </c>
      <c r="M12" s="32">
        <f>M11*10%/100</f>
        <v>0.32080000000000003</v>
      </c>
      <c r="N12" s="31">
        <f>N11*30%/100</f>
        <v>1.0266</v>
      </c>
      <c r="O12" s="31">
        <f>O11*45%/100</f>
        <v>3.2535000000000003</v>
      </c>
      <c r="P12" s="31">
        <f>P11*45%/100</f>
        <v>3.1797000000000004</v>
      </c>
      <c r="Q12" s="32">
        <f>Q11*10%/100</f>
        <v>0.7052</v>
      </c>
      <c r="R12" s="31">
        <f>R11*30%/100</f>
        <v>1.2141</v>
      </c>
      <c r="S12" s="31">
        <f>S11*45%/100</f>
        <v>1.8202500000000001</v>
      </c>
      <c r="T12" s="31">
        <f>T11*45%/100</f>
        <v>3.2184000000000004</v>
      </c>
      <c r="U12" s="32">
        <f>U11*10%/100</f>
        <v>0.6960000000000001</v>
      </c>
      <c r="V12" s="31">
        <f>V11*45%/100</f>
        <v>2.30175</v>
      </c>
      <c r="W12" s="31">
        <f>W11*30%/100</f>
        <v>1.5144</v>
      </c>
      <c r="X12" s="31">
        <f>X11*45%/100</f>
        <v>1.2541499999999999</v>
      </c>
      <c r="Y12" s="31">
        <f>Y11*45%/100</f>
        <v>0.6961499999999999</v>
      </c>
      <c r="Z12" s="32">
        <f>Z11*10%/100</f>
        <v>0.18930000000000002</v>
      </c>
      <c r="AA12" s="31">
        <f>AA11*30%/100</f>
        <v>1.5258</v>
      </c>
      <c r="AB12" s="31">
        <f>AB11*45%/100</f>
        <v>3.2796</v>
      </c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s="10" customFormat="1" ht="16.5" customHeight="1">
      <c r="A13" s="77"/>
      <c r="B13" s="15" t="s">
        <v>17</v>
      </c>
      <c r="C13" s="34">
        <f aca="true" t="shared" si="0" ref="C13:I13">1007.68*C12</f>
        <v>1611.884928</v>
      </c>
      <c r="D13" s="34">
        <f t="shared" si="0"/>
        <v>1490.0564160000001</v>
      </c>
      <c r="E13" s="34">
        <f t="shared" si="0"/>
        <v>2676.7507679999994</v>
      </c>
      <c r="F13" s="34">
        <f t="shared" si="0"/>
        <v>1227.35424</v>
      </c>
      <c r="G13" s="34">
        <f t="shared" si="0"/>
        <v>2356.6108320000003</v>
      </c>
      <c r="H13" s="34">
        <f t="shared" si="0"/>
        <v>2392.433856</v>
      </c>
      <c r="I13" s="35">
        <f t="shared" si="0"/>
        <v>731.2733760000001</v>
      </c>
      <c r="J13" s="34">
        <f aca="true" t="shared" si="1" ref="J13:AB13">1007.68*J12</f>
        <v>972.814272</v>
      </c>
      <c r="K13" s="34">
        <f t="shared" si="1"/>
        <v>3186.888768</v>
      </c>
      <c r="L13" s="34">
        <f t="shared" si="1"/>
        <v>1391.203008</v>
      </c>
      <c r="M13" s="35">
        <f t="shared" si="1"/>
        <v>323.26374400000003</v>
      </c>
      <c r="N13" s="34">
        <f t="shared" si="1"/>
        <v>1034.4842879999999</v>
      </c>
      <c r="O13" s="34">
        <f t="shared" si="1"/>
        <v>3278.48688</v>
      </c>
      <c r="P13" s="34">
        <f t="shared" si="1"/>
        <v>3204.120096</v>
      </c>
      <c r="Q13" s="35">
        <f t="shared" si="1"/>
        <v>710.615936</v>
      </c>
      <c r="R13" s="34">
        <f t="shared" si="1"/>
        <v>1223.424288</v>
      </c>
      <c r="S13" s="34">
        <f t="shared" si="1"/>
        <v>1834.22952</v>
      </c>
      <c r="T13" s="34">
        <f t="shared" si="1"/>
        <v>3243.1173120000003</v>
      </c>
      <c r="U13" s="35">
        <f t="shared" si="1"/>
        <v>701.34528</v>
      </c>
      <c r="V13" s="34">
        <f t="shared" si="1"/>
        <v>2319.42744</v>
      </c>
      <c r="W13" s="34">
        <f t="shared" si="1"/>
        <v>1526.0305919999998</v>
      </c>
      <c r="X13" s="34">
        <f t="shared" si="1"/>
        <v>1263.7818719999998</v>
      </c>
      <c r="Y13" s="34">
        <f t="shared" si="1"/>
        <v>701.4964319999999</v>
      </c>
      <c r="Z13" s="35">
        <f t="shared" si="1"/>
        <v>190.753824</v>
      </c>
      <c r="AA13" s="34">
        <f t="shared" si="1"/>
        <v>1537.518144</v>
      </c>
      <c r="AB13" s="34">
        <f t="shared" si="1"/>
        <v>3304.787328</v>
      </c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</row>
    <row r="14" spans="1:41" ht="13.5" customHeight="1">
      <c r="A14" s="77"/>
      <c r="B14" s="15" t="s">
        <v>2</v>
      </c>
      <c r="C14" s="37">
        <f aca="true" t="shared" si="2" ref="C14:I14">C13/C10/12</f>
        <v>0.25192</v>
      </c>
      <c r="D14" s="37">
        <f t="shared" si="2"/>
        <v>0.37788</v>
      </c>
      <c r="E14" s="37">
        <f t="shared" si="2"/>
        <v>0.37787999999999994</v>
      </c>
      <c r="F14" s="37">
        <f t="shared" si="2"/>
        <v>0.25192</v>
      </c>
      <c r="G14" s="37">
        <f t="shared" si="2"/>
        <v>0.37788</v>
      </c>
      <c r="H14" s="37">
        <f t="shared" si="2"/>
        <v>0.37788</v>
      </c>
      <c r="I14" s="38">
        <f t="shared" si="2"/>
        <v>0.08397333333333334</v>
      </c>
      <c r="J14" s="37">
        <f aca="true" t="shared" si="3" ref="J14:AB14">J13/J10/12</f>
        <v>0.25192</v>
      </c>
      <c r="K14" s="37">
        <f t="shared" si="3"/>
        <v>0.37788</v>
      </c>
      <c r="L14" s="37">
        <f t="shared" si="3"/>
        <v>0.37788</v>
      </c>
      <c r="M14" s="38">
        <f t="shared" si="3"/>
        <v>0.08397333333333334</v>
      </c>
      <c r="N14" s="37">
        <f t="shared" si="3"/>
        <v>0.25192</v>
      </c>
      <c r="O14" s="37">
        <f t="shared" si="3"/>
        <v>0.37788</v>
      </c>
      <c r="P14" s="37">
        <f t="shared" si="3"/>
        <v>0.37788</v>
      </c>
      <c r="Q14" s="38">
        <f t="shared" si="3"/>
        <v>0.08397333333333333</v>
      </c>
      <c r="R14" s="37">
        <f t="shared" si="3"/>
        <v>0.25192</v>
      </c>
      <c r="S14" s="37">
        <f t="shared" si="3"/>
        <v>0.37788</v>
      </c>
      <c r="T14" s="37">
        <f t="shared" si="3"/>
        <v>0.37788</v>
      </c>
      <c r="U14" s="38">
        <f t="shared" si="3"/>
        <v>0.08397333333333333</v>
      </c>
      <c r="V14" s="37">
        <f t="shared" si="3"/>
        <v>0.37788</v>
      </c>
      <c r="W14" s="37">
        <f t="shared" si="3"/>
        <v>0.25192</v>
      </c>
      <c r="X14" s="37">
        <f t="shared" si="3"/>
        <v>0.37787999999999994</v>
      </c>
      <c r="Y14" s="37">
        <f t="shared" si="3"/>
        <v>0.37788</v>
      </c>
      <c r="Z14" s="38">
        <f t="shared" si="3"/>
        <v>0.08397333333333333</v>
      </c>
      <c r="AA14" s="37">
        <f t="shared" si="3"/>
        <v>0.25192</v>
      </c>
      <c r="AB14" s="37">
        <f t="shared" si="3"/>
        <v>0.37788</v>
      </c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</row>
    <row r="15" spans="1:41" ht="15" customHeight="1" thickBot="1">
      <c r="A15" s="78"/>
      <c r="B15" s="19" t="s">
        <v>0</v>
      </c>
      <c r="C15" s="39" t="s">
        <v>18</v>
      </c>
      <c r="D15" s="39" t="s">
        <v>18</v>
      </c>
      <c r="E15" s="39" t="s">
        <v>18</v>
      </c>
      <c r="F15" s="39" t="s">
        <v>18</v>
      </c>
      <c r="G15" s="39" t="s">
        <v>18</v>
      </c>
      <c r="H15" s="39" t="s">
        <v>18</v>
      </c>
      <c r="I15" s="40" t="s">
        <v>18</v>
      </c>
      <c r="J15" s="39" t="s">
        <v>18</v>
      </c>
      <c r="K15" s="39" t="s">
        <v>18</v>
      </c>
      <c r="L15" s="39" t="s">
        <v>18</v>
      </c>
      <c r="M15" s="40" t="s">
        <v>18</v>
      </c>
      <c r="N15" s="39" t="s">
        <v>18</v>
      </c>
      <c r="O15" s="39" t="s">
        <v>18</v>
      </c>
      <c r="P15" s="39" t="s">
        <v>18</v>
      </c>
      <c r="Q15" s="40" t="s">
        <v>18</v>
      </c>
      <c r="R15" s="39" t="s">
        <v>18</v>
      </c>
      <c r="S15" s="39" t="s">
        <v>18</v>
      </c>
      <c r="T15" s="39" t="s">
        <v>18</v>
      </c>
      <c r="U15" s="40" t="s">
        <v>18</v>
      </c>
      <c r="V15" s="39" t="s">
        <v>18</v>
      </c>
      <c r="W15" s="39" t="s">
        <v>18</v>
      </c>
      <c r="X15" s="39" t="s">
        <v>18</v>
      </c>
      <c r="Y15" s="39" t="s">
        <v>18</v>
      </c>
      <c r="Z15" s="40" t="s">
        <v>18</v>
      </c>
      <c r="AA15" s="39" t="s">
        <v>18</v>
      </c>
      <c r="AB15" s="39" t="s">
        <v>18</v>
      </c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1" ht="13.5" thickTop="1">
      <c r="A16" s="79" t="s">
        <v>23</v>
      </c>
      <c r="B16" s="22" t="s">
        <v>4</v>
      </c>
      <c r="C16" s="41">
        <f aca="true" t="shared" si="4" ref="C16:I16">C11*10%/10</f>
        <v>5.332000000000001</v>
      </c>
      <c r="D16" s="42">
        <f t="shared" si="4"/>
        <v>3.2860000000000005</v>
      </c>
      <c r="E16" s="42">
        <f t="shared" si="4"/>
        <v>5.9030000000000005</v>
      </c>
      <c r="F16" s="41">
        <f t="shared" si="4"/>
        <v>4.0600000000000005</v>
      </c>
      <c r="G16" s="42">
        <f t="shared" si="4"/>
        <v>5.197000000000001</v>
      </c>
      <c r="H16" s="42">
        <f t="shared" si="4"/>
        <v>5.276000000000001</v>
      </c>
      <c r="I16" s="43">
        <f t="shared" si="4"/>
        <v>7.257000000000001</v>
      </c>
      <c r="J16" s="41">
        <f aca="true" t="shared" si="5" ref="J16:Q16">J11*10%/10</f>
        <v>3.218</v>
      </c>
      <c r="K16" s="42">
        <f t="shared" si="5"/>
        <v>7.0280000000000005</v>
      </c>
      <c r="L16" s="42">
        <f t="shared" si="5"/>
        <v>3.0680000000000005</v>
      </c>
      <c r="M16" s="43">
        <f t="shared" si="5"/>
        <v>3.2080000000000006</v>
      </c>
      <c r="N16" s="41">
        <f t="shared" si="5"/>
        <v>3.4219999999999997</v>
      </c>
      <c r="O16" s="42">
        <f t="shared" si="5"/>
        <v>7.2299999999999995</v>
      </c>
      <c r="P16" s="42">
        <f t="shared" si="5"/>
        <v>7.066000000000001</v>
      </c>
      <c r="Q16" s="43">
        <f t="shared" si="5"/>
        <v>7.052000000000001</v>
      </c>
      <c r="R16" s="41">
        <f aca="true" t="shared" si="6" ref="R16:AB16">R11*10%/10</f>
        <v>4.047</v>
      </c>
      <c r="S16" s="42">
        <f t="shared" si="6"/>
        <v>4.045</v>
      </c>
      <c r="T16" s="42">
        <f t="shared" si="6"/>
        <v>7.152000000000001</v>
      </c>
      <c r="U16" s="43">
        <f t="shared" si="6"/>
        <v>6.960000000000001</v>
      </c>
      <c r="V16" s="42">
        <f t="shared" si="6"/>
        <v>5.115</v>
      </c>
      <c r="W16" s="41">
        <f t="shared" si="6"/>
        <v>5.048</v>
      </c>
      <c r="X16" s="42">
        <f t="shared" si="6"/>
        <v>2.787</v>
      </c>
      <c r="Y16" s="42">
        <f t="shared" si="6"/>
        <v>1.547</v>
      </c>
      <c r="Z16" s="43">
        <f t="shared" si="6"/>
        <v>1.8930000000000002</v>
      </c>
      <c r="AA16" s="41">
        <f t="shared" si="6"/>
        <v>5.086</v>
      </c>
      <c r="AB16" s="42">
        <f t="shared" si="6"/>
        <v>7.287999999999999</v>
      </c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1:41" ht="12.75" customHeight="1">
      <c r="A17" s="80"/>
      <c r="B17" s="17" t="s">
        <v>17</v>
      </c>
      <c r="C17" s="44">
        <f aca="true" t="shared" si="7" ref="C17:I17">2281.73*C16</f>
        <v>12166.184360000001</v>
      </c>
      <c r="D17" s="45">
        <f t="shared" si="7"/>
        <v>7497.764780000001</v>
      </c>
      <c r="E17" s="45">
        <f t="shared" si="7"/>
        <v>13469.05219</v>
      </c>
      <c r="F17" s="44">
        <f t="shared" si="7"/>
        <v>9263.823800000002</v>
      </c>
      <c r="G17" s="45">
        <f t="shared" si="7"/>
        <v>11858.150810000003</v>
      </c>
      <c r="H17" s="45">
        <f t="shared" si="7"/>
        <v>12038.407480000002</v>
      </c>
      <c r="I17" s="46">
        <f t="shared" si="7"/>
        <v>16558.514610000002</v>
      </c>
      <c r="J17" s="44">
        <f aca="true" t="shared" si="8" ref="J17:AB17">2281.73*J16</f>
        <v>7342.60714</v>
      </c>
      <c r="K17" s="45">
        <f t="shared" si="8"/>
        <v>16035.998440000001</v>
      </c>
      <c r="L17" s="45">
        <f t="shared" si="8"/>
        <v>7000.347640000001</v>
      </c>
      <c r="M17" s="46">
        <f t="shared" si="8"/>
        <v>7319.789840000001</v>
      </c>
      <c r="N17" s="44">
        <f t="shared" si="8"/>
        <v>7808.080059999999</v>
      </c>
      <c r="O17" s="45">
        <f t="shared" si="8"/>
        <v>16496.9079</v>
      </c>
      <c r="P17" s="45">
        <f t="shared" si="8"/>
        <v>16122.704180000002</v>
      </c>
      <c r="Q17" s="46">
        <f t="shared" si="8"/>
        <v>16090.759960000003</v>
      </c>
      <c r="R17" s="44">
        <f t="shared" si="8"/>
        <v>9234.16131</v>
      </c>
      <c r="S17" s="45">
        <f t="shared" si="8"/>
        <v>9229.59785</v>
      </c>
      <c r="T17" s="45">
        <f t="shared" si="8"/>
        <v>16318.932960000002</v>
      </c>
      <c r="U17" s="46">
        <f t="shared" si="8"/>
        <v>15880.840800000002</v>
      </c>
      <c r="V17" s="45">
        <f t="shared" si="8"/>
        <v>11671.04895</v>
      </c>
      <c r="W17" s="44">
        <f t="shared" si="8"/>
        <v>11518.17304</v>
      </c>
      <c r="X17" s="45">
        <f t="shared" si="8"/>
        <v>6359.181509999999</v>
      </c>
      <c r="Y17" s="45">
        <f t="shared" si="8"/>
        <v>3529.8363099999997</v>
      </c>
      <c r="Z17" s="46">
        <f t="shared" si="8"/>
        <v>4319.314890000001</v>
      </c>
      <c r="AA17" s="44">
        <f t="shared" si="8"/>
        <v>11604.878780000001</v>
      </c>
      <c r="AB17" s="45">
        <f t="shared" si="8"/>
        <v>16629.248239999997</v>
      </c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1:41" ht="15.75" customHeight="1">
      <c r="A18" s="80"/>
      <c r="B18" s="17" t="s">
        <v>2</v>
      </c>
      <c r="C18" s="44">
        <f aca="true" t="shared" si="9" ref="C18:AB18">C17/C10/12</f>
        <v>1.9014416666666667</v>
      </c>
      <c r="D18" s="45">
        <f t="shared" si="9"/>
        <v>1.901441666666667</v>
      </c>
      <c r="E18" s="45">
        <f t="shared" si="9"/>
        <v>1.901441666666667</v>
      </c>
      <c r="F18" s="44">
        <f t="shared" si="9"/>
        <v>1.901441666666667</v>
      </c>
      <c r="G18" s="45">
        <f t="shared" si="9"/>
        <v>1.901441666666667</v>
      </c>
      <c r="H18" s="45">
        <f t="shared" si="9"/>
        <v>1.901441666666667</v>
      </c>
      <c r="I18" s="46">
        <f t="shared" si="9"/>
        <v>1.901441666666667</v>
      </c>
      <c r="J18" s="44">
        <f t="shared" si="9"/>
        <v>1.9014416666666667</v>
      </c>
      <c r="K18" s="45">
        <f t="shared" si="9"/>
        <v>1.901441666666667</v>
      </c>
      <c r="L18" s="45">
        <f t="shared" si="9"/>
        <v>1.901441666666667</v>
      </c>
      <c r="M18" s="46">
        <f t="shared" si="9"/>
        <v>1.901441666666667</v>
      </c>
      <c r="N18" s="44">
        <f t="shared" si="9"/>
        <v>1.9014416666666667</v>
      </c>
      <c r="O18" s="45">
        <f t="shared" si="9"/>
        <v>1.9014416666666667</v>
      </c>
      <c r="P18" s="45">
        <f t="shared" si="9"/>
        <v>1.901441666666667</v>
      </c>
      <c r="Q18" s="46">
        <f t="shared" si="9"/>
        <v>1.901441666666667</v>
      </c>
      <c r="R18" s="44">
        <f t="shared" si="9"/>
        <v>1.9014416666666667</v>
      </c>
      <c r="S18" s="45">
        <f t="shared" si="9"/>
        <v>1.9014416666666667</v>
      </c>
      <c r="T18" s="45">
        <f t="shared" si="9"/>
        <v>1.9014416666666667</v>
      </c>
      <c r="U18" s="46">
        <f t="shared" si="9"/>
        <v>1.901441666666667</v>
      </c>
      <c r="V18" s="45">
        <f t="shared" si="9"/>
        <v>1.9014416666666667</v>
      </c>
      <c r="W18" s="44">
        <f t="shared" si="9"/>
        <v>1.9014416666666667</v>
      </c>
      <c r="X18" s="45">
        <f t="shared" si="9"/>
        <v>1.9014416666666667</v>
      </c>
      <c r="Y18" s="45">
        <f t="shared" si="9"/>
        <v>1.9014416666666667</v>
      </c>
      <c r="Z18" s="46">
        <f t="shared" si="9"/>
        <v>1.901441666666667</v>
      </c>
      <c r="AA18" s="44">
        <f t="shared" si="9"/>
        <v>1.9014416666666667</v>
      </c>
      <c r="AB18" s="45">
        <f t="shared" si="9"/>
        <v>1.9014416666666663</v>
      </c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</row>
    <row r="19" spans="1:41" ht="13.5" customHeight="1" thickBot="1">
      <c r="A19" s="81"/>
      <c r="B19" s="19" t="s">
        <v>0</v>
      </c>
      <c r="C19" s="39" t="s">
        <v>18</v>
      </c>
      <c r="D19" s="39" t="s">
        <v>18</v>
      </c>
      <c r="E19" s="39" t="s">
        <v>18</v>
      </c>
      <c r="F19" s="39" t="s">
        <v>18</v>
      </c>
      <c r="G19" s="39" t="s">
        <v>18</v>
      </c>
      <c r="H19" s="39" t="s">
        <v>18</v>
      </c>
      <c r="I19" s="40" t="s">
        <v>18</v>
      </c>
      <c r="J19" s="39" t="s">
        <v>18</v>
      </c>
      <c r="K19" s="39" t="s">
        <v>18</v>
      </c>
      <c r="L19" s="39" t="s">
        <v>18</v>
      </c>
      <c r="M19" s="40" t="s">
        <v>18</v>
      </c>
      <c r="N19" s="39" t="s">
        <v>18</v>
      </c>
      <c r="O19" s="39" t="s">
        <v>18</v>
      </c>
      <c r="P19" s="39" t="s">
        <v>18</v>
      </c>
      <c r="Q19" s="40" t="s">
        <v>18</v>
      </c>
      <c r="R19" s="39" t="s">
        <v>18</v>
      </c>
      <c r="S19" s="39" t="s">
        <v>18</v>
      </c>
      <c r="T19" s="39" t="s">
        <v>18</v>
      </c>
      <c r="U19" s="40" t="s">
        <v>18</v>
      </c>
      <c r="V19" s="39" t="s">
        <v>18</v>
      </c>
      <c r="W19" s="39" t="s">
        <v>18</v>
      </c>
      <c r="X19" s="39" t="s">
        <v>18</v>
      </c>
      <c r="Y19" s="39" t="s">
        <v>18</v>
      </c>
      <c r="Z19" s="40" t="s">
        <v>18</v>
      </c>
      <c r="AA19" s="39" t="s">
        <v>18</v>
      </c>
      <c r="AB19" s="39" t="s">
        <v>18</v>
      </c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</row>
    <row r="20" spans="1:41" ht="15" customHeight="1" thickTop="1">
      <c r="A20" s="79" t="s">
        <v>24</v>
      </c>
      <c r="B20" s="20" t="s">
        <v>15</v>
      </c>
      <c r="C20" s="47">
        <v>482</v>
      </c>
      <c r="D20" s="47">
        <v>279.4</v>
      </c>
      <c r="E20" s="47">
        <v>345</v>
      </c>
      <c r="F20" s="47">
        <v>366.7</v>
      </c>
      <c r="G20" s="47">
        <v>441.6</v>
      </c>
      <c r="H20" s="47">
        <v>451.5</v>
      </c>
      <c r="I20" s="48">
        <v>594.2</v>
      </c>
      <c r="J20" s="47">
        <v>275.5</v>
      </c>
      <c r="K20" s="47">
        <v>594.1</v>
      </c>
      <c r="L20" s="47">
        <v>310.2</v>
      </c>
      <c r="M20" s="48">
        <v>272.3</v>
      </c>
      <c r="N20" s="47">
        <v>286.5</v>
      </c>
      <c r="O20" s="47">
        <v>594.6</v>
      </c>
      <c r="P20" s="47">
        <v>589.7</v>
      </c>
      <c r="Q20" s="48">
        <v>585.4</v>
      </c>
      <c r="R20" s="47">
        <v>330.7</v>
      </c>
      <c r="S20" s="47">
        <v>337.9</v>
      </c>
      <c r="T20" s="47">
        <v>584.6</v>
      </c>
      <c r="U20" s="48">
        <v>585.8</v>
      </c>
      <c r="V20" s="47">
        <v>427.4</v>
      </c>
      <c r="W20" s="47">
        <v>426.8</v>
      </c>
      <c r="X20" s="47">
        <v>253.1</v>
      </c>
      <c r="Y20" s="47">
        <v>321.1</v>
      </c>
      <c r="Z20" s="48">
        <v>382.5</v>
      </c>
      <c r="AA20" s="47">
        <v>439</v>
      </c>
      <c r="AB20" s="47">
        <v>621.7</v>
      </c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</row>
    <row r="21" spans="1:41" ht="12.75">
      <c r="A21" s="80"/>
      <c r="B21" s="16" t="s">
        <v>4</v>
      </c>
      <c r="C21" s="47">
        <f>C20*0.08</f>
        <v>38.56</v>
      </c>
      <c r="D21" s="47">
        <f>D20*0.08</f>
        <v>22.352</v>
      </c>
      <c r="E21" s="47">
        <f>E20*0.1</f>
        <v>34.5</v>
      </c>
      <c r="F21" s="47">
        <f>F20*0.08</f>
        <v>29.336</v>
      </c>
      <c r="G21" s="47">
        <f>G20*0.08</f>
        <v>35.328</v>
      </c>
      <c r="H21" s="47">
        <f>H20*0.08</f>
        <v>36.12</v>
      </c>
      <c r="I21" s="48">
        <f>I20*0.08</f>
        <v>47.536</v>
      </c>
      <c r="J21" s="47">
        <f>J20*0.08</f>
        <v>22.04</v>
      </c>
      <c r="K21" s="47">
        <f>K20*0.05</f>
        <v>29.705000000000002</v>
      </c>
      <c r="L21" s="47">
        <f>L20*0.058</f>
        <v>17.991600000000002</v>
      </c>
      <c r="M21" s="48">
        <f>M20*0.08</f>
        <v>21.784000000000002</v>
      </c>
      <c r="N21" s="47">
        <f>N20*0.08</f>
        <v>22.92</v>
      </c>
      <c r="O21" s="47">
        <f>O20*0.08</f>
        <v>47.568000000000005</v>
      </c>
      <c r="P21" s="47">
        <f>P20*0.08</f>
        <v>47.176</v>
      </c>
      <c r="Q21" s="48">
        <f>Q20*0.1</f>
        <v>58.54</v>
      </c>
      <c r="R21" s="47">
        <f>R20*0.08</f>
        <v>26.456</v>
      </c>
      <c r="S21" s="47">
        <f>S20*0.05</f>
        <v>16.895</v>
      </c>
      <c r="T21" s="47">
        <f>T20*0.05</f>
        <v>29.230000000000004</v>
      </c>
      <c r="U21" s="48">
        <f>U20*0.08</f>
        <v>46.864</v>
      </c>
      <c r="V21" s="47">
        <f>V20*0.1</f>
        <v>42.74</v>
      </c>
      <c r="W21" s="47">
        <f>W20*0.08</f>
        <v>34.144</v>
      </c>
      <c r="X21" s="47">
        <f>X20*0.05</f>
        <v>12.655000000000001</v>
      </c>
      <c r="Y21" s="47">
        <f>Y20*0.03</f>
        <v>9.633000000000001</v>
      </c>
      <c r="Z21" s="48">
        <f>Z20*0.04</f>
        <v>15.3</v>
      </c>
      <c r="AA21" s="47">
        <f>AA20*0.08</f>
        <v>35.12</v>
      </c>
      <c r="AB21" s="47">
        <f>AB20*0.05</f>
        <v>31.085000000000004</v>
      </c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</row>
    <row r="22" spans="1:41" ht="13.5" customHeight="1">
      <c r="A22" s="80"/>
      <c r="B22" s="17" t="s">
        <v>17</v>
      </c>
      <c r="C22" s="49">
        <f aca="true" t="shared" si="10" ref="C22:I22">445.14*C21</f>
        <v>17164.5984</v>
      </c>
      <c r="D22" s="49">
        <f t="shared" si="10"/>
        <v>9949.76928</v>
      </c>
      <c r="E22" s="45">
        <f t="shared" si="10"/>
        <v>15357.33</v>
      </c>
      <c r="F22" s="49">
        <f t="shared" si="10"/>
        <v>13058.62704</v>
      </c>
      <c r="G22" s="45">
        <f t="shared" si="10"/>
        <v>15725.905920000001</v>
      </c>
      <c r="H22" s="45">
        <f t="shared" si="10"/>
        <v>16078.456799999998</v>
      </c>
      <c r="I22" s="50">
        <f t="shared" si="10"/>
        <v>21160.17504</v>
      </c>
      <c r="J22" s="49">
        <f aca="true" t="shared" si="11" ref="J22:AB22">445.14*J21</f>
        <v>9810.8856</v>
      </c>
      <c r="K22" s="45">
        <f t="shared" si="11"/>
        <v>13222.8837</v>
      </c>
      <c r="L22" s="45">
        <f t="shared" si="11"/>
        <v>8008.780824</v>
      </c>
      <c r="M22" s="50">
        <f t="shared" si="11"/>
        <v>9696.92976</v>
      </c>
      <c r="N22" s="49">
        <f t="shared" si="11"/>
        <v>10202.6088</v>
      </c>
      <c r="O22" s="45">
        <f t="shared" si="11"/>
        <v>21174.419520000003</v>
      </c>
      <c r="P22" s="45">
        <f t="shared" si="11"/>
        <v>20999.92464</v>
      </c>
      <c r="Q22" s="50">
        <f t="shared" si="11"/>
        <v>26058.4956</v>
      </c>
      <c r="R22" s="49">
        <f t="shared" si="11"/>
        <v>11776.62384</v>
      </c>
      <c r="S22" s="45">
        <f t="shared" si="11"/>
        <v>7520.6403</v>
      </c>
      <c r="T22" s="45">
        <f t="shared" si="11"/>
        <v>13011.442200000001</v>
      </c>
      <c r="U22" s="50">
        <f t="shared" si="11"/>
        <v>20861.04096</v>
      </c>
      <c r="V22" s="45">
        <f t="shared" si="11"/>
        <v>19025.2836</v>
      </c>
      <c r="W22" s="49">
        <f t="shared" si="11"/>
        <v>15198.860159999998</v>
      </c>
      <c r="X22" s="45">
        <f t="shared" si="11"/>
        <v>5633.246700000001</v>
      </c>
      <c r="Y22" s="45">
        <f t="shared" si="11"/>
        <v>4288.03362</v>
      </c>
      <c r="Z22" s="50">
        <f t="shared" si="11"/>
        <v>6810.642</v>
      </c>
      <c r="AA22" s="49">
        <f t="shared" si="11"/>
        <v>15633.316799999999</v>
      </c>
      <c r="AB22" s="45">
        <f t="shared" si="11"/>
        <v>13837.176900000002</v>
      </c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</row>
    <row r="23" spans="1:41" ht="16.5" customHeight="1">
      <c r="A23" s="80"/>
      <c r="B23" s="17" t="s">
        <v>2</v>
      </c>
      <c r="C23" s="44">
        <f aca="true" t="shared" si="12" ref="C23:AB23">C22/C10/12</f>
        <v>2.682639159789947</v>
      </c>
      <c r="D23" s="44">
        <f t="shared" si="12"/>
        <v>2.5232727936701154</v>
      </c>
      <c r="E23" s="45">
        <f t="shared" si="12"/>
        <v>2.1680120277824835</v>
      </c>
      <c r="F23" s="44">
        <f t="shared" si="12"/>
        <v>2.680342167487684</v>
      </c>
      <c r="G23" s="45">
        <f t="shared" si="12"/>
        <v>2.521632018472195</v>
      </c>
      <c r="H23" s="45">
        <f t="shared" si="12"/>
        <v>2.53955913570887</v>
      </c>
      <c r="I23" s="46">
        <f t="shared" si="12"/>
        <v>2.4298579578338155</v>
      </c>
      <c r="J23" s="44">
        <f t="shared" si="12"/>
        <v>2.540627097576134</v>
      </c>
      <c r="K23" s="45">
        <f t="shared" si="12"/>
        <v>1.5678812962435973</v>
      </c>
      <c r="L23" s="45">
        <f t="shared" si="12"/>
        <v>2.1753533311603652</v>
      </c>
      <c r="M23" s="46">
        <f t="shared" si="12"/>
        <v>2.5189447630922692</v>
      </c>
      <c r="N23" s="44">
        <f t="shared" si="12"/>
        <v>2.4845628287551142</v>
      </c>
      <c r="O23" s="45">
        <f t="shared" si="12"/>
        <v>2.440573941908714</v>
      </c>
      <c r="P23" s="45">
        <f t="shared" si="12"/>
        <v>2.4766398528163034</v>
      </c>
      <c r="Q23" s="46">
        <f t="shared" si="12"/>
        <v>3.079326857629041</v>
      </c>
      <c r="R23" s="44">
        <f t="shared" si="12"/>
        <v>2.4249699036323205</v>
      </c>
      <c r="S23" s="45">
        <f t="shared" si="12"/>
        <v>1.5493696538936959</v>
      </c>
      <c r="T23" s="45">
        <f t="shared" si="12"/>
        <v>1.5160610318791947</v>
      </c>
      <c r="U23" s="46">
        <f t="shared" si="12"/>
        <v>2.49773</v>
      </c>
      <c r="V23" s="45">
        <f t="shared" si="12"/>
        <v>3.099590029325513</v>
      </c>
      <c r="W23" s="44">
        <f t="shared" si="12"/>
        <v>2.509056418383518</v>
      </c>
      <c r="X23" s="45">
        <f t="shared" si="12"/>
        <v>1.6843818622174382</v>
      </c>
      <c r="Y23" s="45">
        <f t="shared" si="12"/>
        <v>2.3098651260504206</v>
      </c>
      <c r="Z23" s="46">
        <f t="shared" si="12"/>
        <v>2.998169572107765</v>
      </c>
      <c r="AA23" s="44">
        <f t="shared" si="12"/>
        <v>2.5614950845458115</v>
      </c>
      <c r="AB23" s="45">
        <f t="shared" si="12"/>
        <v>1.5821872598792541</v>
      </c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</row>
    <row r="24" spans="1:41" ht="17.25" customHeight="1" thickBot="1">
      <c r="A24" s="81"/>
      <c r="B24" s="19" t="s">
        <v>0</v>
      </c>
      <c r="C24" s="39" t="s">
        <v>19</v>
      </c>
      <c r="D24" s="39" t="s">
        <v>19</v>
      </c>
      <c r="E24" s="39" t="s">
        <v>19</v>
      </c>
      <c r="F24" s="39" t="s">
        <v>19</v>
      </c>
      <c r="G24" s="39" t="s">
        <v>19</v>
      </c>
      <c r="H24" s="39" t="s">
        <v>19</v>
      </c>
      <c r="I24" s="40" t="s">
        <v>19</v>
      </c>
      <c r="J24" s="39" t="s">
        <v>19</v>
      </c>
      <c r="K24" s="39" t="s">
        <v>19</v>
      </c>
      <c r="L24" s="39" t="s">
        <v>19</v>
      </c>
      <c r="M24" s="40" t="s">
        <v>19</v>
      </c>
      <c r="N24" s="39" t="s">
        <v>19</v>
      </c>
      <c r="O24" s="39" t="s">
        <v>19</v>
      </c>
      <c r="P24" s="39" t="s">
        <v>19</v>
      </c>
      <c r="Q24" s="40" t="s">
        <v>19</v>
      </c>
      <c r="R24" s="39" t="s">
        <v>19</v>
      </c>
      <c r="S24" s="39" t="s">
        <v>19</v>
      </c>
      <c r="T24" s="39" t="s">
        <v>19</v>
      </c>
      <c r="U24" s="40" t="s">
        <v>19</v>
      </c>
      <c r="V24" s="39" t="s">
        <v>19</v>
      </c>
      <c r="W24" s="39" t="s">
        <v>19</v>
      </c>
      <c r="X24" s="39" t="s">
        <v>19</v>
      </c>
      <c r="Y24" s="39" t="s">
        <v>19</v>
      </c>
      <c r="Z24" s="40" t="s">
        <v>19</v>
      </c>
      <c r="AA24" s="39" t="s">
        <v>19</v>
      </c>
      <c r="AB24" s="39" t="s">
        <v>19</v>
      </c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</row>
    <row r="25" spans="1:41" ht="13.5" thickTop="1">
      <c r="A25" s="76" t="s">
        <v>25</v>
      </c>
      <c r="B25" s="18" t="s">
        <v>4</v>
      </c>
      <c r="C25" s="51">
        <f aca="true" t="shared" si="13" ref="C25:H25">C11*0.25%</f>
        <v>1.3330000000000002</v>
      </c>
      <c r="D25" s="51">
        <f t="shared" si="13"/>
        <v>0.8215000000000001</v>
      </c>
      <c r="E25" s="52">
        <f t="shared" si="13"/>
        <v>1.47575</v>
      </c>
      <c r="F25" s="51">
        <f t="shared" si="13"/>
        <v>1.0150000000000001</v>
      </c>
      <c r="G25" s="52">
        <f t="shared" si="13"/>
        <v>1.2992500000000002</v>
      </c>
      <c r="H25" s="52">
        <f t="shared" si="13"/>
        <v>1.3190000000000002</v>
      </c>
      <c r="I25" s="53">
        <f>I11*0.1%</f>
        <v>0.7257</v>
      </c>
      <c r="J25" s="51">
        <f>J11*0.25%</f>
        <v>0.8045</v>
      </c>
      <c r="K25" s="52">
        <f>K11*0.25%</f>
        <v>1.757</v>
      </c>
      <c r="L25" s="52">
        <f>L11*0.25%</f>
        <v>0.767</v>
      </c>
      <c r="M25" s="53">
        <f>M11*0.1%</f>
        <v>0.32080000000000003</v>
      </c>
      <c r="N25" s="51">
        <f>N11*0.25%</f>
        <v>0.8555</v>
      </c>
      <c r="O25" s="52">
        <f>O11*0.25%</f>
        <v>1.8075</v>
      </c>
      <c r="P25" s="52">
        <f>P11*0.25%</f>
        <v>1.7665000000000002</v>
      </c>
      <c r="Q25" s="53">
        <f>Q11*0.1%</f>
        <v>0.7052</v>
      </c>
      <c r="R25" s="51">
        <f>R11*0.25%</f>
        <v>1.01175</v>
      </c>
      <c r="S25" s="52">
        <f>S11*0.25%</f>
        <v>1.01125</v>
      </c>
      <c r="T25" s="52">
        <f>T11*0.25%</f>
        <v>1.7880000000000003</v>
      </c>
      <c r="U25" s="53">
        <f>U11*0.1%</f>
        <v>0.6960000000000001</v>
      </c>
      <c r="V25" s="52">
        <f>V11*0.25%</f>
        <v>1.27875</v>
      </c>
      <c r="W25" s="51">
        <f>W11*0.25%</f>
        <v>1.262</v>
      </c>
      <c r="X25" s="52">
        <f>X11*0.25%</f>
        <v>0.69675</v>
      </c>
      <c r="Y25" s="52">
        <f>Y11*0.25%</f>
        <v>0.38675</v>
      </c>
      <c r="Z25" s="53">
        <f>Z11*0.1%</f>
        <v>0.18930000000000002</v>
      </c>
      <c r="AA25" s="51">
        <f>AA11*0.25%</f>
        <v>1.2715</v>
      </c>
      <c r="AB25" s="52">
        <f>AB11*0.25%</f>
        <v>1.8219999999999998</v>
      </c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</row>
    <row r="26" spans="1:41" ht="16.5" customHeight="1">
      <c r="A26" s="77"/>
      <c r="B26" s="15" t="s">
        <v>17</v>
      </c>
      <c r="C26" s="54">
        <f aca="true" t="shared" si="14" ref="C26:I26">71.18*C25</f>
        <v>94.88294000000002</v>
      </c>
      <c r="D26" s="54">
        <f t="shared" si="14"/>
        <v>58.474370000000015</v>
      </c>
      <c r="E26" s="55">
        <f t="shared" si="14"/>
        <v>105.043885</v>
      </c>
      <c r="F26" s="54">
        <f t="shared" si="14"/>
        <v>72.24770000000001</v>
      </c>
      <c r="G26" s="55">
        <f t="shared" si="14"/>
        <v>92.48061500000003</v>
      </c>
      <c r="H26" s="55">
        <f t="shared" si="14"/>
        <v>93.88642000000002</v>
      </c>
      <c r="I26" s="56">
        <f t="shared" si="14"/>
        <v>51.655326</v>
      </c>
      <c r="J26" s="54">
        <f aca="true" t="shared" si="15" ref="J26:AB26">71.18*J25</f>
        <v>57.26431</v>
      </c>
      <c r="K26" s="55">
        <f t="shared" si="15"/>
        <v>125.06326</v>
      </c>
      <c r="L26" s="55">
        <f t="shared" si="15"/>
        <v>54.595060000000004</v>
      </c>
      <c r="M26" s="56">
        <f t="shared" si="15"/>
        <v>22.834544000000005</v>
      </c>
      <c r="N26" s="54">
        <f t="shared" si="15"/>
        <v>60.89449000000001</v>
      </c>
      <c r="O26" s="55">
        <f t="shared" si="15"/>
        <v>128.65785000000002</v>
      </c>
      <c r="P26" s="55">
        <f t="shared" si="15"/>
        <v>125.73947000000003</v>
      </c>
      <c r="Q26" s="56">
        <f t="shared" si="15"/>
        <v>50.19613600000001</v>
      </c>
      <c r="R26" s="54">
        <f t="shared" si="15"/>
        <v>72.01636500000001</v>
      </c>
      <c r="S26" s="55">
        <f t="shared" si="15"/>
        <v>71.98077500000001</v>
      </c>
      <c r="T26" s="55">
        <f t="shared" si="15"/>
        <v>127.26984000000003</v>
      </c>
      <c r="U26" s="56">
        <f t="shared" si="15"/>
        <v>49.54128000000001</v>
      </c>
      <c r="V26" s="55">
        <f t="shared" si="15"/>
        <v>91.02142500000001</v>
      </c>
      <c r="W26" s="54">
        <f t="shared" si="15"/>
        <v>89.82916000000002</v>
      </c>
      <c r="X26" s="55">
        <f t="shared" si="15"/>
        <v>49.594665000000006</v>
      </c>
      <c r="Y26" s="55">
        <f t="shared" si="15"/>
        <v>27.528865</v>
      </c>
      <c r="Z26" s="56">
        <f t="shared" si="15"/>
        <v>13.474374000000003</v>
      </c>
      <c r="AA26" s="54">
        <f t="shared" si="15"/>
        <v>90.50537000000001</v>
      </c>
      <c r="AB26" s="55">
        <f t="shared" si="15"/>
        <v>129.68996</v>
      </c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</row>
    <row r="27" spans="1:41" ht="17.25" customHeight="1">
      <c r="A27" s="77"/>
      <c r="B27" s="15" t="s">
        <v>2</v>
      </c>
      <c r="C27" s="54">
        <f aca="true" t="shared" si="16" ref="C27:AB27">C26/C10/12</f>
        <v>0.01482916666666667</v>
      </c>
      <c r="D27" s="54">
        <f t="shared" si="16"/>
        <v>0.01482916666666667</v>
      </c>
      <c r="E27" s="55">
        <f t="shared" si="16"/>
        <v>0.01482916666666667</v>
      </c>
      <c r="F27" s="54">
        <f t="shared" si="16"/>
        <v>0.01482916666666667</v>
      </c>
      <c r="G27" s="55">
        <f t="shared" si="16"/>
        <v>0.014829166666666671</v>
      </c>
      <c r="H27" s="55">
        <f t="shared" si="16"/>
        <v>0.01482916666666667</v>
      </c>
      <c r="I27" s="56">
        <f t="shared" si="16"/>
        <v>0.005931666666666666</v>
      </c>
      <c r="J27" s="54">
        <f t="shared" si="16"/>
        <v>0.014829166666666666</v>
      </c>
      <c r="K27" s="55">
        <f t="shared" si="16"/>
        <v>0.01482916666666667</v>
      </c>
      <c r="L27" s="55">
        <f t="shared" si="16"/>
        <v>0.014829166666666666</v>
      </c>
      <c r="M27" s="56">
        <f t="shared" si="16"/>
        <v>0.0059316666666666676</v>
      </c>
      <c r="N27" s="54">
        <f t="shared" si="16"/>
        <v>0.014829166666666671</v>
      </c>
      <c r="O27" s="55">
        <f t="shared" si="16"/>
        <v>0.01482916666666667</v>
      </c>
      <c r="P27" s="55">
        <f t="shared" si="16"/>
        <v>0.01482916666666667</v>
      </c>
      <c r="Q27" s="56">
        <f t="shared" si="16"/>
        <v>0.0059316666666666676</v>
      </c>
      <c r="R27" s="54">
        <f t="shared" si="16"/>
        <v>0.01482916666666667</v>
      </c>
      <c r="S27" s="55">
        <f t="shared" si="16"/>
        <v>0.01482916666666667</v>
      </c>
      <c r="T27" s="55">
        <f t="shared" si="16"/>
        <v>0.01482916666666667</v>
      </c>
      <c r="U27" s="56">
        <f t="shared" si="16"/>
        <v>0.0059316666666666676</v>
      </c>
      <c r="V27" s="55">
        <f t="shared" si="16"/>
        <v>0.01482916666666667</v>
      </c>
      <c r="W27" s="54">
        <f t="shared" si="16"/>
        <v>0.01482916666666667</v>
      </c>
      <c r="X27" s="55">
        <f t="shared" si="16"/>
        <v>0.01482916666666667</v>
      </c>
      <c r="Y27" s="55">
        <f t="shared" si="16"/>
        <v>0.01482916666666667</v>
      </c>
      <c r="Z27" s="56">
        <f t="shared" si="16"/>
        <v>0.0059316666666666676</v>
      </c>
      <c r="AA27" s="54">
        <f t="shared" si="16"/>
        <v>0.01482916666666667</v>
      </c>
      <c r="AB27" s="55">
        <f t="shared" si="16"/>
        <v>0.01482916666666667</v>
      </c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</row>
    <row r="28" spans="1:41" ht="18" customHeight="1" thickBot="1">
      <c r="A28" s="78"/>
      <c r="B28" s="19" t="s">
        <v>0</v>
      </c>
      <c r="C28" s="39" t="s">
        <v>18</v>
      </c>
      <c r="D28" s="39" t="s">
        <v>18</v>
      </c>
      <c r="E28" s="39" t="s">
        <v>18</v>
      </c>
      <c r="F28" s="39" t="s">
        <v>18</v>
      </c>
      <c r="G28" s="39" t="s">
        <v>18</v>
      </c>
      <c r="H28" s="39" t="s">
        <v>18</v>
      </c>
      <c r="I28" s="40" t="s">
        <v>18</v>
      </c>
      <c r="J28" s="39" t="s">
        <v>18</v>
      </c>
      <c r="K28" s="39" t="s">
        <v>18</v>
      </c>
      <c r="L28" s="39" t="s">
        <v>18</v>
      </c>
      <c r="M28" s="40" t="s">
        <v>18</v>
      </c>
      <c r="N28" s="39" t="s">
        <v>18</v>
      </c>
      <c r="O28" s="39" t="s">
        <v>18</v>
      </c>
      <c r="P28" s="39" t="s">
        <v>18</v>
      </c>
      <c r="Q28" s="40" t="s">
        <v>18</v>
      </c>
      <c r="R28" s="39" t="s">
        <v>18</v>
      </c>
      <c r="S28" s="39" t="s">
        <v>18</v>
      </c>
      <c r="T28" s="39" t="s">
        <v>18</v>
      </c>
      <c r="U28" s="40" t="s">
        <v>18</v>
      </c>
      <c r="V28" s="39" t="s">
        <v>18</v>
      </c>
      <c r="W28" s="39" t="s">
        <v>18</v>
      </c>
      <c r="X28" s="39" t="s">
        <v>18</v>
      </c>
      <c r="Y28" s="39" t="s">
        <v>18</v>
      </c>
      <c r="Z28" s="40" t="s">
        <v>18</v>
      </c>
      <c r="AA28" s="39" t="s">
        <v>18</v>
      </c>
      <c r="AB28" s="39" t="s">
        <v>18</v>
      </c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</row>
    <row r="29" spans="1:41" ht="13.5" thickTop="1">
      <c r="A29" s="76" t="s">
        <v>26</v>
      </c>
      <c r="B29" s="18" t="s">
        <v>5</v>
      </c>
      <c r="C29" s="51">
        <f>C11*0.7%</f>
        <v>3.7323999999999997</v>
      </c>
      <c r="D29" s="51">
        <f>D11*0.7%</f>
        <v>2.3002</v>
      </c>
      <c r="E29" s="52">
        <f>E10*0.7%</f>
        <v>4.132099999999999</v>
      </c>
      <c r="F29" s="51">
        <f>F11*0.48%</f>
        <v>1.9487999999999999</v>
      </c>
      <c r="G29" s="52">
        <f>G10*0.48%</f>
        <v>2.49456</v>
      </c>
      <c r="H29" s="52">
        <f>H10*0.48%</f>
        <v>2.53248</v>
      </c>
      <c r="I29" s="53">
        <f>I11*0.1%</f>
        <v>0.7257</v>
      </c>
      <c r="J29" s="51">
        <f>J11*0.48%</f>
        <v>1.54464</v>
      </c>
      <c r="K29" s="52">
        <f>K10*0.48%</f>
        <v>3.3734399999999996</v>
      </c>
      <c r="L29" s="52">
        <f>L10*0.48%</f>
        <v>1.47264</v>
      </c>
      <c r="M29" s="53">
        <f>M11*0.1%</f>
        <v>0.32080000000000003</v>
      </c>
      <c r="N29" s="51">
        <f>N11*0.48%</f>
        <v>1.6425599999999998</v>
      </c>
      <c r="O29" s="52">
        <f>O10*0.48%</f>
        <v>3.4703999999999997</v>
      </c>
      <c r="P29" s="52">
        <f>P10*0.48%</f>
        <v>3.39168</v>
      </c>
      <c r="Q29" s="53">
        <f>Q11*0.1%</f>
        <v>0.7052</v>
      </c>
      <c r="R29" s="51">
        <f>R11*0.48%</f>
        <v>1.9425599999999998</v>
      </c>
      <c r="S29" s="52">
        <f>S10*0.48%</f>
        <v>1.9415999999999998</v>
      </c>
      <c r="T29" s="52">
        <f>T10*0.48%</f>
        <v>3.43296</v>
      </c>
      <c r="U29" s="53">
        <f>U11*0.1%</f>
        <v>0.6960000000000001</v>
      </c>
      <c r="V29" s="52">
        <f>V10*0.48%</f>
        <v>2.4551999999999996</v>
      </c>
      <c r="W29" s="51">
        <f>W11*0.48%</f>
        <v>2.42304</v>
      </c>
      <c r="X29" s="52">
        <f>X10*0.48%</f>
        <v>1.3377599999999998</v>
      </c>
      <c r="Y29" s="52">
        <f>Y10*0.48%</f>
        <v>0.7425599999999999</v>
      </c>
      <c r="Z29" s="53">
        <f>Z11*0.1%</f>
        <v>0.18930000000000002</v>
      </c>
      <c r="AA29" s="51">
        <f>AA11*0.48%</f>
        <v>2.44128</v>
      </c>
      <c r="AB29" s="52">
        <f>AB10*0.48%</f>
        <v>3.4982399999999996</v>
      </c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</row>
    <row r="30" spans="1:41" ht="15" customHeight="1">
      <c r="A30" s="77"/>
      <c r="B30" s="15" t="s">
        <v>17</v>
      </c>
      <c r="C30" s="54">
        <f aca="true" t="shared" si="17" ref="C30:I30">45.32*C29</f>
        <v>169.152368</v>
      </c>
      <c r="D30" s="54">
        <f t="shared" si="17"/>
        <v>104.24506399999999</v>
      </c>
      <c r="E30" s="55">
        <f t="shared" si="17"/>
        <v>187.26677199999997</v>
      </c>
      <c r="F30" s="54">
        <f t="shared" si="17"/>
        <v>88.319616</v>
      </c>
      <c r="G30" s="55">
        <f t="shared" si="17"/>
        <v>113.05345919999999</v>
      </c>
      <c r="H30" s="55">
        <f t="shared" si="17"/>
        <v>114.7719936</v>
      </c>
      <c r="I30" s="56">
        <f t="shared" si="17"/>
        <v>32.888724</v>
      </c>
      <c r="J30" s="54">
        <f aca="true" t="shared" si="18" ref="J30:AB30">45.32*J29</f>
        <v>70.0030848</v>
      </c>
      <c r="K30" s="55">
        <f t="shared" si="18"/>
        <v>152.88430079999998</v>
      </c>
      <c r="L30" s="55">
        <f t="shared" si="18"/>
        <v>66.74004479999999</v>
      </c>
      <c r="M30" s="56">
        <f t="shared" si="18"/>
        <v>14.538656000000001</v>
      </c>
      <c r="N30" s="54">
        <f t="shared" si="18"/>
        <v>74.44081919999999</v>
      </c>
      <c r="O30" s="55">
        <f t="shared" si="18"/>
        <v>157.278528</v>
      </c>
      <c r="P30" s="55">
        <f t="shared" si="18"/>
        <v>153.7109376</v>
      </c>
      <c r="Q30" s="56">
        <f t="shared" si="18"/>
        <v>31.959664000000004</v>
      </c>
      <c r="R30" s="54">
        <f t="shared" si="18"/>
        <v>88.0368192</v>
      </c>
      <c r="S30" s="55">
        <f t="shared" si="18"/>
        <v>87.99331199999999</v>
      </c>
      <c r="T30" s="55">
        <f t="shared" si="18"/>
        <v>155.5817472</v>
      </c>
      <c r="U30" s="56">
        <f t="shared" si="18"/>
        <v>31.542720000000003</v>
      </c>
      <c r="V30" s="55">
        <f t="shared" si="18"/>
        <v>111.26966399999998</v>
      </c>
      <c r="W30" s="54">
        <f t="shared" si="18"/>
        <v>109.8121728</v>
      </c>
      <c r="X30" s="55">
        <f t="shared" si="18"/>
        <v>60.627283199999994</v>
      </c>
      <c r="Y30" s="55">
        <f t="shared" si="18"/>
        <v>33.652819199999996</v>
      </c>
      <c r="Z30" s="56">
        <f t="shared" si="18"/>
        <v>8.579076</v>
      </c>
      <c r="AA30" s="54">
        <f t="shared" si="18"/>
        <v>110.6388096</v>
      </c>
      <c r="AB30" s="55">
        <f t="shared" si="18"/>
        <v>158.54023679999997</v>
      </c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</row>
    <row r="31" spans="1:41" ht="17.25" customHeight="1">
      <c r="A31" s="77"/>
      <c r="B31" s="15" t="s">
        <v>2</v>
      </c>
      <c r="C31" s="54">
        <f aca="true" t="shared" si="19" ref="C31:AB31">C30/C10/12</f>
        <v>0.026436666666666664</v>
      </c>
      <c r="D31" s="54">
        <f t="shared" si="19"/>
        <v>0.02643666666666666</v>
      </c>
      <c r="E31" s="55">
        <f t="shared" si="19"/>
        <v>0.026436666666666664</v>
      </c>
      <c r="F31" s="54">
        <f t="shared" si="19"/>
        <v>0.018128</v>
      </c>
      <c r="G31" s="55">
        <f t="shared" si="19"/>
        <v>0.018127999999999995</v>
      </c>
      <c r="H31" s="55">
        <f t="shared" si="19"/>
        <v>0.018128000000000002</v>
      </c>
      <c r="I31" s="56">
        <f t="shared" si="19"/>
        <v>0.0037766666666666665</v>
      </c>
      <c r="J31" s="54">
        <f t="shared" si="19"/>
        <v>0.018128</v>
      </c>
      <c r="K31" s="55">
        <f t="shared" si="19"/>
        <v>0.018128</v>
      </c>
      <c r="L31" s="55">
        <f t="shared" si="19"/>
        <v>0.018128</v>
      </c>
      <c r="M31" s="56">
        <f t="shared" si="19"/>
        <v>0.0037766666666666665</v>
      </c>
      <c r="N31" s="54">
        <f t="shared" si="19"/>
        <v>0.018128</v>
      </c>
      <c r="O31" s="55">
        <f t="shared" si="19"/>
        <v>0.018128</v>
      </c>
      <c r="P31" s="55">
        <f t="shared" si="19"/>
        <v>0.018128</v>
      </c>
      <c r="Q31" s="56">
        <f t="shared" si="19"/>
        <v>0.0037766666666666665</v>
      </c>
      <c r="R31" s="54">
        <f t="shared" si="19"/>
        <v>0.018128000000000002</v>
      </c>
      <c r="S31" s="55">
        <f t="shared" si="19"/>
        <v>0.018128</v>
      </c>
      <c r="T31" s="55">
        <f t="shared" si="19"/>
        <v>0.018128</v>
      </c>
      <c r="U31" s="56">
        <f t="shared" si="19"/>
        <v>0.0037766666666666673</v>
      </c>
      <c r="V31" s="55">
        <f t="shared" si="19"/>
        <v>0.018127999999999995</v>
      </c>
      <c r="W31" s="54">
        <f t="shared" si="19"/>
        <v>0.018128</v>
      </c>
      <c r="X31" s="55">
        <f t="shared" si="19"/>
        <v>0.018128</v>
      </c>
      <c r="Y31" s="55">
        <f t="shared" si="19"/>
        <v>0.018128</v>
      </c>
      <c r="Z31" s="56">
        <f t="shared" si="19"/>
        <v>0.0037766666666666665</v>
      </c>
      <c r="AA31" s="54">
        <f t="shared" si="19"/>
        <v>0.018128000000000002</v>
      </c>
      <c r="AB31" s="55">
        <f t="shared" si="19"/>
        <v>0.018128</v>
      </c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</row>
    <row r="32" spans="1:41" ht="15.75" customHeight="1" thickBot="1">
      <c r="A32" s="78"/>
      <c r="B32" s="19" t="s">
        <v>0</v>
      </c>
      <c r="C32" s="39" t="s">
        <v>18</v>
      </c>
      <c r="D32" s="39" t="s">
        <v>18</v>
      </c>
      <c r="E32" s="39" t="s">
        <v>18</v>
      </c>
      <c r="F32" s="39" t="s">
        <v>18</v>
      </c>
      <c r="G32" s="39" t="s">
        <v>18</v>
      </c>
      <c r="H32" s="39" t="s">
        <v>18</v>
      </c>
      <c r="I32" s="40" t="s">
        <v>18</v>
      </c>
      <c r="J32" s="39" t="s">
        <v>18</v>
      </c>
      <c r="K32" s="39" t="s">
        <v>18</v>
      </c>
      <c r="L32" s="39" t="s">
        <v>18</v>
      </c>
      <c r="M32" s="40" t="s">
        <v>18</v>
      </c>
      <c r="N32" s="39" t="s">
        <v>18</v>
      </c>
      <c r="O32" s="39" t="s">
        <v>18</v>
      </c>
      <c r="P32" s="39" t="s">
        <v>18</v>
      </c>
      <c r="Q32" s="40" t="s">
        <v>18</v>
      </c>
      <c r="R32" s="39" t="s">
        <v>18</v>
      </c>
      <c r="S32" s="39" t="s">
        <v>18</v>
      </c>
      <c r="T32" s="39" t="s">
        <v>18</v>
      </c>
      <c r="U32" s="40" t="s">
        <v>18</v>
      </c>
      <c r="V32" s="39" t="s">
        <v>18</v>
      </c>
      <c r="W32" s="39" t="s">
        <v>18</v>
      </c>
      <c r="X32" s="39" t="s">
        <v>18</v>
      </c>
      <c r="Y32" s="39" t="s">
        <v>18</v>
      </c>
      <c r="Z32" s="40" t="s">
        <v>18</v>
      </c>
      <c r="AA32" s="39" t="s">
        <v>18</v>
      </c>
      <c r="AB32" s="39" t="s">
        <v>18</v>
      </c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41" ht="12.75" customHeight="1" thickTop="1">
      <c r="A33" s="79" t="s">
        <v>27</v>
      </c>
      <c r="B33" s="21" t="s">
        <v>20</v>
      </c>
      <c r="C33" s="57">
        <v>12</v>
      </c>
      <c r="D33" s="57">
        <v>12</v>
      </c>
      <c r="E33" s="52"/>
      <c r="F33" s="57">
        <v>16</v>
      </c>
      <c r="G33" s="52">
        <v>16</v>
      </c>
      <c r="H33" s="52">
        <v>16</v>
      </c>
      <c r="I33" s="58">
        <v>24</v>
      </c>
      <c r="J33" s="57">
        <v>10</v>
      </c>
      <c r="K33" s="52">
        <v>24</v>
      </c>
      <c r="L33" s="52">
        <v>10</v>
      </c>
      <c r="M33" s="58">
        <v>10</v>
      </c>
      <c r="N33" s="57">
        <v>10</v>
      </c>
      <c r="O33" s="52">
        <v>24</v>
      </c>
      <c r="P33" s="52">
        <v>24</v>
      </c>
      <c r="Q33" s="58">
        <v>24</v>
      </c>
      <c r="R33" s="57">
        <v>18</v>
      </c>
      <c r="S33" s="52">
        <v>18</v>
      </c>
      <c r="T33" s="52">
        <v>24</v>
      </c>
      <c r="U33" s="58">
        <v>24</v>
      </c>
      <c r="V33" s="52">
        <v>16</v>
      </c>
      <c r="W33" s="57">
        <v>16</v>
      </c>
      <c r="X33" s="52">
        <v>8</v>
      </c>
      <c r="Y33" s="52">
        <v>4</v>
      </c>
      <c r="Z33" s="58">
        <v>4</v>
      </c>
      <c r="AA33" s="57">
        <v>24</v>
      </c>
      <c r="AB33" s="52">
        <v>24</v>
      </c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1:41" ht="12.75" customHeight="1">
      <c r="A34" s="80"/>
      <c r="B34" s="13" t="s">
        <v>4</v>
      </c>
      <c r="C34" s="59">
        <f aca="true" t="shared" si="20" ref="C34:I34">C33*10%</f>
        <v>1.2000000000000002</v>
      </c>
      <c r="D34" s="59">
        <f t="shared" si="20"/>
        <v>1.2000000000000002</v>
      </c>
      <c r="E34" s="55">
        <f t="shared" si="20"/>
        <v>0</v>
      </c>
      <c r="F34" s="59">
        <f t="shared" si="20"/>
        <v>1.6</v>
      </c>
      <c r="G34" s="59">
        <f t="shared" si="20"/>
        <v>1.6</v>
      </c>
      <c r="H34" s="59">
        <f t="shared" si="20"/>
        <v>1.6</v>
      </c>
      <c r="I34" s="60">
        <f t="shared" si="20"/>
        <v>2.4000000000000004</v>
      </c>
      <c r="J34" s="59">
        <f>J33*15%</f>
        <v>1.5</v>
      </c>
      <c r="K34" s="59">
        <f>K33*0.15</f>
        <v>3.5999999999999996</v>
      </c>
      <c r="L34" s="59">
        <f>L33*0.08</f>
        <v>0.8</v>
      </c>
      <c r="M34" s="60">
        <f>M33*0.05</f>
        <v>0.5</v>
      </c>
      <c r="N34" s="59">
        <f>N33*10%</f>
        <v>1</v>
      </c>
      <c r="O34" s="59">
        <f>O33*0.15</f>
        <v>3.5999999999999996</v>
      </c>
      <c r="P34" s="59">
        <f>P33*0.15</f>
        <v>3.5999999999999996</v>
      </c>
      <c r="Q34" s="60">
        <f>Q33*0.05</f>
        <v>1.2000000000000002</v>
      </c>
      <c r="R34" s="59">
        <f>R33*10%</f>
        <v>1.8</v>
      </c>
      <c r="S34" s="59">
        <f>S33*0.15</f>
        <v>2.6999999999999997</v>
      </c>
      <c r="T34" s="59">
        <f>T33*0.15</f>
        <v>3.5999999999999996</v>
      </c>
      <c r="U34" s="60">
        <f>U33*0.05</f>
        <v>1.2000000000000002</v>
      </c>
      <c r="V34" s="55">
        <v>0</v>
      </c>
      <c r="W34" s="59">
        <f>W33*10%</f>
        <v>1.6</v>
      </c>
      <c r="X34" s="59">
        <f>X33*0.15</f>
        <v>1.2</v>
      </c>
      <c r="Y34" s="59">
        <f>Y33*0.05</f>
        <v>0.2</v>
      </c>
      <c r="Z34" s="60">
        <f>Z33*0.05</f>
        <v>0.2</v>
      </c>
      <c r="AA34" s="59">
        <f>AA33*10%</f>
        <v>2.4000000000000004</v>
      </c>
      <c r="AB34" s="59">
        <f>AB33*0.15</f>
        <v>3.5999999999999996</v>
      </c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</row>
    <row r="35" spans="1:41" ht="18.75" customHeight="1">
      <c r="A35" s="80"/>
      <c r="B35" s="12" t="s">
        <v>1</v>
      </c>
      <c r="C35" s="61">
        <f>C34*1209.48</f>
        <v>1451.3760000000002</v>
      </c>
      <c r="D35" s="61">
        <f>D34*1209.48</f>
        <v>1451.3760000000002</v>
      </c>
      <c r="E35" s="55">
        <v>0</v>
      </c>
      <c r="F35" s="61">
        <f aca="true" t="shared" si="21" ref="F35:U35">F34*1209.48</f>
        <v>1935.1680000000001</v>
      </c>
      <c r="G35" s="61">
        <f t="shared" si="21"/>
        <v>1935.1680000000001</v>
      </c>
      <c r="H35" s="61">
        <f t="shared" si="21"/>
        <v>1935.1680000000001</v>
      </c>
      <c r="I35" s="62">
        <f t="shared" si="21"/>
        <v>2902.7520000000004</v>
      </c>
      <c r="J35" s="61">
        <f t="shared" si="21"/>
        <v>1814.22</v>
      </c>
      <c r="K35" s="61">
        <f t="shared" si="21"/>
        <v>4354.128</v>
      </c>
      <c r="L35" s="61">
        <f t="shared" si="21"/>
        <v>967.5840000000001</v>
      </c>
      <c r="M35" s="62">
        <f t="shared" si="21"/>
        <v>604.74</v>
      </c>
      <c r="N35" s="61">
        <f t="shared" si="21"/>
        <v>1209.48</v>
      </c>
      <c r="O35" s="61">
        <f t="shared" si="21"/>
        <v>4354.128</v>
      </c>
      <c r="P35" s="61">
        <f t="shared" si="21"/>
        <v>4354.128</v>
      </c>
      <c r="Q35" s="62">
        <f t="shared" si="21"/>
        <v>1451.3760000000002</v>
      </c>
      <c r="R35" s="61">
        <f t="shared" si="21"/>
        <v>2177.0640000000003</v>
      </c>
      <c r="S35" s="61">
        <f t="shared" si="21"/>
        <v>3265.5959999999995</v>
      </c>
      <c r="T35" s="61">
        <f t="shared" si="21"/>
        <v>4354.128</v>
      </c>
      <c r="U35" s="62">
        <f t="shared" si="21"/>
        <v>1451.3760000000002</v>
      </c>
      <c r="V35" s="55">
        <v>0</v>
      </c>
      <c r="W35" s="61">
        <f aca="true" t="shared" si="22" ref="W35:AB35">W34*1209.48</f>
        <v>1935.1680000000001</v>
      </c>
      <c r="X35" s="61">
        <f t="shared" si="22"/>
        <v>1451.376</v>
      </c>
      <c r="Y35" s="61">
        <f t="shared" si="22"/>
        <v>241.89600000000002</v>
      </c>
      <c r="Z35" s="62">
        <f t="shared" si="22"/>
        <v>241.89600000000002</v>
      </c>
      <c r="AA35" s="61">
        <f t="shared" si="22"/>
        <v>2902.7520000000004</v>
      </c>
      <c r="AB35" s="61">
        <f t="shared" si="22"/>
        <v>4354.128</v>
      </c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</row>
    <row r="36" spans="1:41" ht="18" customHeight="1">
      <c r="A36" s="80"/>
      <c r="B36" s="12" t="s">
        <v>2</v>
      </c>
      <c r="C36" s="63">
        <f>C35/C10</f>
        <v>2.7220105026256567</v>
      </c>
      <c r="D36" s="63">
        <f>D35/D10</f>
        <v>4.416847230675594</v>
      </c>
      <c r="E36" s="55">
        <v>0</v>
      </c>
      <c r="F36" s="63">
        <f aca="true" t="shared" si="23" ref="F36:U36">F35/F10</f>
        <v>4.766423645320197</v>
      </c>
      <c r="G36" s="63">
        <f t="shared" si="23"/>
        <v>3.723625168366365</v>
      </c>
      <c r="H36" s="63">
        <f t="shared" si="23"/>
        <v>3.66786959818044</v>
      </c>
      <c r="I36" s="64">
        <f t="shared" si="23"/>
        <v>3.9999338569656886</v>
      </c>
      <c r="J36" s="63">
        <f t="shared" si="23"/>
        <v>5.637725295214419</v>
      </c>
      <c r="K36" s="63">
        <f t="shared" si="23"/>
        <v>6.19540125213432</v>
      </c>
      <c r="L36" s="63">
        <f t="shared" si="23"/>
        <v>3.153794002607562</v>
      </c>
      <c r="M36" s="64">
        <f t="shared" si="23"/>
        <v>1.8850997506234413</v>
      </c>
      <c r="N36" s="63">
        <f t="shared" si="23"/>
        <v>3.5344243132670954</v>
      </c>
      <c r="O36" s="63">
        <f t="shared" si="23"/>
        <v>6.022307053941908</v>
      </c>
      <c r="P36" s="63">
        <f t="shared" si="23"/>
        <v>6.162083215397678</v>
      </c>
      <c r="Q36" s="64">
        <f t="shared" si="23"/>
        <v>2.0581055019852528</v>
      </c>
      <c r="R36" s="63">
        <f t="shared" si="23"/>
        <v>5.379451445515198</v>
      </c>
      <c r="S36" s="63">
        <f t="shared" si="23"/>
        <v>8.073166872682323</v>
      </c>
      <c r="T36" s="63">
        <f t="shared" si="23"/>
        <v>6.087986577181208</v>
      </c>
      <c r="U36" s="64">
        <f t="shared" si="23"/>
        <v>2.0853103448275867</v>
      </c>
      <c r="V36" s="55">
        <v>0</v>
      </c>
      <c r="W36" s="63">
        <f aca="true" t="shared" si="24" ref="W36:AB36">W35/W10</f>
        <v>3.8335340729001586</v>
      </c>
      <c r="X36" s="63">
        <f t="shared" si="24"/>
        <v>5.207664155005382</v>
      </c>
      <c r="Y36" s="63">
        <f t="shared" si="24"/>
        <v>1.5636457659987073</v>
      </c>
      <c r="Z36" s="64">
        <f t="shared" si="24"/>
        <v>1.2778446909667196</v>
      </c>
      <c r="AA36" s="63">
        <f t="shared" si="24"/>
        <v>5.707337790011797</v>
      </c>
      <c r="AB36" s="63">
        <f t="shared" si="24"/>
        <v>5.974379802414929</v>
      </c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</row>
    <row r="37" spans="1:41" ht="18" customHeight="1" thickBot="1">
      <c r="A37" s="81"/>
      <c r="B37" s="19" t="s">
        <v>0</v>
      </c>
      <c r="C37" s="39" t="s">
        <v>18</v>
      </c>
      <c r="D37" s="39" t="s">
        <v>18</v>
      </c>
      <c r="E37" s="39" t="s">
        <v>18</v>
      </c>
      <c r="F37" s="39" t="s">
        <v>18</v>
      </c>
      <c r="G37" s="39" t="s">
        <v>18</v>
      </c>
      <c r="H37" s="39" t="s">
        <v>18</v>
      </c>
      <c r="I37" s="40" t="s">
        <v>18</v>
      </c>
      <c r="J37" s="39" t="s">
        <v>18</v>
      </c>
      <c r="K37" s="39" t="s">
        <v>18</v>
      </c>
      <c r="L37" s="39" t="s">
        <v>18</v>
      </c>
      <c r="M37" s="40" t="s">
        <v>18</v>
      </c>
      <c r="N37" s="39" t="s">
        <v>18</v>
      </c>
      <c r="O37" s="39" t="s">
        <v>18</v>
      </c>
      <c r="P37" s="39" t="s">
        <v>18</v>
      </c>
      <c r="Q37" s="40" t="s">
        <v>18</v>
      </c>
      <c r="R37" s="39" t="s">
        <v>18</v>
      </c>
      <c r="S37" s="39" t="s">
        <v>18</v>
      </c>
      <c r="T37" s="39" t="s">
        <v>18</v>
      </c>
      <c r="U37" s="40" t="s">
        <v>18</v>
      </c>
      <c r="V37" s="39" t="s">
        <v>18</v>
      </c>
      <c r="W37" s="39" t="s">
        <v>18</v>
      </c>
      <c r="X37" s="39" t="s">
        <v>18</v>
      </c>
      <c r="Y37" s="39" t="s">
        <v>18</v>
      </c>
      <c r="Z37" s="40" t="s">
        <v>18</v>
      </c>
      <c r="AA37" s="39" t="s">
        <v>18</v>
      </c>
      <c r="AB37" s="39" t="s">
        <v>18</v>
      </c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</row>
    <row r="38" spans="1:41" s="1" customFormat="1" ht="19.5" customHeight="1" thickTop="1">
      <c r="A38" s="82" t="s">
        <v>16</v>
      </c>
      <c r="B38" s="82"/>
      <c r="C38" s="29">
        <f aca="true" t="shared" si="25" ref="C38:AB38">C13+C17+C22+C26+C30+C35</f>
        <v>32658.078996</v>
      </c>
      <c r="D38" s="29">
        <f t="shared" si="25"/>
        <v>20551.68591</v>
      </c>
      <c r="E38" s="29">
        <f t="shared" si="25"/>
        <v>31795.443615</v>
      </c>
      <c r="F38" s="29">
        <f t="shared" si="25"/>
        <v>25645.540396000004</v>
      </c>
      <c r="G38" s="29">
        <f t="shared" si="25"/>
        <v>32081.369636200005</v>
      </c>
      <c r="H38" s="29">
        <f t="shared" si="25"/>
        <v>32653.124549599997</v>
      </c>
      <c r="I38" s="29">
        <f t="shared" si="25"/>
        <v>41437.259075999995</v>
      </c>
      <c r="J38" s="29">
        <f t="shared" si="25"/>
        <v>20067.794406799996</v>
      </c>
      <c r="K38" s="29">
        <f t="shared" si="25"/>
        <v>37077.846468799995</v>
      </c>
      <c r="L38" s="29">
        <f t="shared" si="25"/>
        <v>17489.2505768</v>
      </c>
      <c r="M38" s="29">
        <f t="shared" si="25"/>
        <v>17982.096544000004</v>
      </c>
      <c r="N38" s="29">
        <f t="shared" si="25"/>
        <v>20389.9884572</v>
      </c>
      <c r="O38" s="29">
        <f t="shared" si="25"/>
        <v>45589.878678</v>
      </c>
      <c r="P38" s="29">
        <f t="shared" si="25"/>
        <v>44960.3273236</v>
      </c>
      <c r="Q38" s="29">
        <f t="shared" si="25"/>
        <v>44393.403296000004</v>
      </c>
      <c r="R38" s="29">
        <f t="shared" si="25"/>
        <v>24571.326622199995</v>
      </c>
      <c r="S38" s="29">
        <f t="shared" si="25"/>
        <v>22010.037757</v>
      </c>
      <c r="T38" s="29">
        <f t="shared" si="25"/>
        <v>37210.4720592</v>
      </c>
      <c r="U38" s="29">
        <f t="shared" si="25"/>
        <v>38975.68703999999</v>
      </c>
      <c r="V38" s="29">
        <f t="shared" si="25"/>
        <v>33218.051079</v>
      </c>
      <c r="W38" s="29">
        <f t="shared" si="25"/>
        <v>30377.8731248</v>
      </c>
      <c r="X38" s="29">
        <f t="shared" si="25"/>
        <v>14817.8080302</v>
      </c>
      <c r="Y38" s="29">
        <f t="shared" si="25"/>
        <v>8822.444046200002</v>
      </c>
      <c r="Z38" s="29">
        <f t="shared" si="25"/>
        <v>11584.660164</v>
      </c>
      <c r="AA38" s="29">
        <f t="shared" si="25"/>
        <v>31879.6099036</v>
      </c>
      <c r="AB38" s="29">
        <f t="shared" si="25"/>
        <v>38413.5706648</v>
      </c>
      <c r="AC38" s="30">
        <f>SUM(C38:AB38)</f>
        <v>756654.628421</v>
      </c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</row>
    <row r="39" spans="3:41" s="1" customFormat="1" ht="12.75"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</row>
    <row r="40" spans="3:41" s="1" customFormat="1" ht="12.75">
      <c r="C40" s="67">
        <f aca="true" t="shared" si="26" ref="C40:AB40">C38/C10/12</f>
        <v>5.104100868342085</v>
      </c>
      <c r="D40" s="67">
        <f t="shared" si="26"/>
        <v>5.211930896226415</v>
      </c>
      <c r="E40" s="67">
        <f t="shared" si="26"/>
        <v>4.488599527782484</v>
      </c>
      <c r="F40" s="67">
        <f t="shared" si="26"/>
        <v>5.263862971264369</v>
      </c>
      <c r="G40" s="67">
        <f t="shared" si="26"/>
        <v>5.144212949169392</v>
      </c>
      <c r="H40" s="67">
        <f t="shared" si="26"/>
        <v>5.157493768890573</v>
      </c>
      <c r="I40" s="67">
        <f t="shared" si="26"/>
        <v>4.758309112580956</v>
      </c>
      <c r="J40" s="67">
        <f t="shared" si="26"/>
        <v>5.196756372177335</v>
      </c>
      <c r="K40" s="67">
        <f t="shared" si="26"/>
        <v>4.3964435672547895</v>
      </c>
      <c r="L40" s="67">
        <f t="shared" si="26"/>
        <v>4.750448331377662</v>
      </c>
      <c r="M40" s="67">
        <f t="shared" si="26"/>
        <v>4.67115974231089</v>
      </c>
      <c r="N40" s="67">
        <f t="shared" si="26"/>
        <v>4.965417021527372</v>
      </c>
      <c r="O40" s="67">
        <f t="shared" si="26"/>
        <v>5.254711696403873</v>
      </c>
      <c r="P40" s="67">
        <f t="shared" si="26"/>
        <v>5.30242562076611</v>
      </c>
      <c r="Q40" s="67">
        <f t="shared" si="26"/>
        <v>5.2459589827944795</v>
      </c>
      <c r="R40" s="67">
        <f t="shared" si="26"/>
        <v>5.059576357425253</v>
      </c>
      <c r="S40" s="67">
        <f t="shared" si="26"/>
        <v>4.53441239328389</v>
      </c>
      <c r="T40" s="67">
        <f t="shared" si="26"/>
        <v>4.335672079977629</v>
      </c>
      <c r="U40" s="67">
        <f t="shared" si="26"/>
        <v>4.666629195402297</v>
      </c>
      <c r="V40" s="67">
        <f t="shared" si="26"/>
        <v>5.411868862658846</v>
      </c>
      <c r="W40" s="67">
        <f t="shared" si="26"/>
        <v>5.014836424458531</v>
      </c>
      <c r="X40" s="67">
        <f t="shared" si="26"/>
        <v>4.430632708467887</v>
      </c>
      <c r="Y40" s="67">
        <f t="shared" si="26"/>
        <v>4.75244777321698</v>
      </c>
      <c r="Z40" s="67">
        <f t="shared" si="26"/>
        <v>5.099779963021659</v>
      </c>
      <c r="AA40" s="67">
        <f t="shared" si="26"/>
        <v>5.223425400380129</v>
      </c>
      <c r="AB40" s="67">
        <f t="shared" si="26"/>
        <v>4.392331076747165</v>
      </c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</row>
  </sheetData>
  <sheetProtection/>
  <mergeCells count="13">
    <mergeCell ref="A12:A15"/>
    <mergeCell ref="A20:A24"/>
    <mergeCell ref="A25:A28"/>
    <mergeCell ref="A33:A37"/>
    <mergeCell ref="A38:B38"/>
    <mergeCell ref="A29:A32"/>
    <mergeCell ref="A16:A19"/>
    <mergeCell ref="A5:B5"/>
    <mergeCell ref="A6:B6"/>
    <mergeCell ref="A7:A8"/>
    <mergeCell ref="B7:B8"/>
    <mergeCell ref="F7:W7"/>
    <mergeCell ref="X7:AB7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Галина Александровна Шевченко</cp:lastModifiedBy>
  <cp:lastPrinted>2015-05-18T08:07:23Z</cp:lastPrinted>
  <dcterms:created xsi:type="dcterms:W3CDTF">2007-12-13T08:11:03Z</dcterms:created>
  <dcterms:modified xsi:type="dcterms:W3CDTF">2015-06-29T08:54:01Z</dcterms:modified>
  <cp:category/>
  <cp:version/>
  <cp:contentType/>
  <cp:contentStatus/>
</cp:coreProperties>
</file>